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710"/>
  </bookViews>
  <sheets>
    <sheet name="сев 2016" sheetId="1" r:id="rId1"/>
  </sheets>
  <definedNames>
    <definedName name="_xlnm.Print_Area" localSheetId="0">'сев 2016'!$A$1:$AE$28</definedName>
  </definedNames>
  <calcPr calcId="124519"/>
</workbook>
</file>

<file path=xl/calcChain.xml><?xml version="1.0" encoding="utf-8"?>
<calcChain xmlns="http://schemas.openxmlformats.org/spreadsheetml/2006/main">
  <c r="AA26" i="1"/>
  <c r="AB26"/>
  <c r="AA28"/>
  <c r="AB28"/>
  <c r="F13"/>
  <c r="W13"/>
  <c r="F12"/>
  <c r="W27"/>
  <c r="F14"/>
  <c r="F22"/>
  <c r="F20" l="1"/>
  <c r="W15"/>
  <c r="F27"/>
  <c r="J27"/>
  <c r="J24"/>
  <c r="F11" l="1"/>
  <c r="F8"/>
  <c r="F16"/>
  <c r="F23"/>
  <c r="F21"/>
  <c r="V26" l="1"/>
  <c r="F7" l="1"/>
  <c r="F9"/>
  <c r="F15"/>
  <c r="F17"/>
  <c r="F19"/>
  <c r="F24"/>
  <c r="G27"/>
  <c r="F26" l="1"/>
  <c r="E20"/>
  <c r="W19" l="1"/>
  <c r="X19" s="1"/>
  <c r="W20"/>
  <c r="X20" s="1"/>
  <c r="J19"/>
  <c r="K19" s="1"/>
  <c r="J20"/>
  <c r="K20" s="1"/>
  <c r="G19"/>
  <c r="H19" s="1"/>
  <c r="E19"/>
  <c r="G20" l="1"/>
  <c r="H20" s="1"/>
  <c r="C26"/>
  <c r="C28" s="1"/>
  <c r="D26"/>
  <c r="D28"/>
  <c r="B26"/>
  <c r="B28" s="1"/>
  <c r="E7"/>
  <c r="E8"/>
  <c r="E9"/>
  <c r="E10"/>
  <c r="E11"/>
  <c r="E12"/>
  <c r="E13"/>
  <c r="E14"/>
  <c r="E15"/>
  <c r="E16"/>
  <c r="E17"/>
  <c r="E18"/>
  <c r="E21"/>
  <c r="E22"/>
  <c r="E23"/>
  <c r="E24"/>
  <c r="E25"/>
  <c r="W9"/>
  <c r="W6"/>
  <c r="W7"/>
  <c r="W8"/>
  <c r="W10"/>
  <c r="W11"/>
  <c r="W12"/>
  <c r="W14"/>
  <c r="W16"/>
  <c r="W17"/>
  <c r="W18"/>
  <c r="W21"/>
  <c r="W22"/>
  <c r="W23"/>
  <c r="W24"/>
  <c r="G24" s="1"/>
  <c r="W25"/>
  <c r="J7"/>
  <c r="J8"/>
  <c r="J9"/>
  <c r="J10"/>
  <c r="J11"/>
  <c r="G11" s="1"/>
  <c r="J12"/>
  <c r="J13"/>
  <c r="J14"/>
  <c r="J15"/>
  <c r="J16"/>
  <c r="J17"/>
  <c r="J18"/>
  <c r="J21"/>
  <c r="G21" s="1"/>
  <c r="J22"/>
  <c r="J23"/>
  <c r="H24"/>
  <c r="J25"/>
  <c r="G7"/>
  <c r="G9"/>
  <c r="G10"/>
  <c r="G12"/>
  <c r="G13"/>
  <c r="G14"/>
  <c r="G15"/>
  <c r="G16"/>
  <c r="G18"/>
  <c r="G22"/>
  <c r="G23"/>
  <c r="G25"/>
  <c r="G17" l="1"/>
  <c r="G8"/>
  <c r="W26"/>
  <c r="X11"/>
  <c r="K11"/>
  <c r="H11"/>
  <c r="W30" l="1"/>
  <c r="E27" l="1"/>
  <c r="E6"/>
  <c r="J6"/>
  <c r="G6" l="1"/>
  <c r="G26" s="1"/>
  <c r="G28" s="1"/>
  <c r="J26"/>
  <c r="X23"/>
  <c r="K23" l="1"/>
  <c r="H23"/>
  <c r="AD26"/>
  <c r="AD28" s="1"/>
  <c r="AE26"/>
  <c r="AE28" s="1"/>
  <c r="F28"/>
  <c r="X7"/>
  <c r="X8"/>
  <c r="X9"/>
  <c r="X10"/>
  <c r="X12"/>
  <c r="X13"/>
  <c r="X14"/>
  <c r="X15"/>
  <c r="X16"/>
  <c r="X17"/>
  <c r="X18"/>
  <c r="X21"/>
  <c r="X22"/>
  <c r="X24"/>
  <c r="X25"/>
  <c r="X27"/>
  <c r="X6"/>
  <c r="K6"/>
  <c r="Z26"/>
  <c r="Z28" s="1"/>
  <c r="AC26"/>
  <c r="AC28" s="1"/>
  <c r="Y26"/>
  <c r="Y28" s="1"/>
  <c r="V28"/>
  <c r="K27"/>
  <c r="M26"/>
  <c r="M28" s="1"/>
  <c r="N26"/>
  <c r="N28" s="1"/>
  <c r="O26"/>
  <c r="O28" s="1"/>
  <c r="P26"/>
  <c r="P28" s="1"/>
  <c r="Q26"/>
  <c r="Q28" s="1"/>
  <c r="R26"/>
  <c r="R28" s="1"/>
  <c r="S26"/>
  <c r="S28" s="1"/>
  <c r="T26"/>
  <c r="T28" s="1"/>
  <c r="U26"/>
  <c r="U28" s="1"/>
  <c r="L26"/>
  <c r="L28" s="1"/>
  <c r="K8"/>
  <c r="K9"/>
  <c r="K12"/>
  <c r="K13"/>
  <c r="K14"/>
  <c r="K15"/>
  <c r="K16"/>
  <c r="K17"/>
  <c r="K18"/>
  <c r="K21"/>
  <c r="K24"/>
  <c r="K25"/>
  <c r="I26"/>
  <c r="I28" s="1"/>
  <c r="H6" l="1"/>
  <c r="K22"/>
  <c r="E28"/>
  <c r="E26"/>
  <c r="H25"/>
  <c r="H22"/>
  <c r="H21"/>
  <c r="H18"/>
  <c r="H17"/>
  <c r="H16"/>
  <c r="H15"/>
  <c r="H14"/>
  <c r="H13"/>
  <c r="H12"/>
  <c r="H10"/>
  <c r="H9"/>
  <c r="H8"/>
  <c r="H7"/>
  <c r="X26"/>
  <c r="W28"/>
  <c r="X28" s="1"/>
  <c r="K7"/>
  <c r="J28"/>
  <c r="K28" s="1"/>
  <c r="H27" l="1"/>
  <c r="K26"/>
  <c r="H28"/>
  <c r="H26"/>
</calcChain>
</file>

<file path=xl/sharedStrings.xml><?xml version="1.0" encoding="utf-8"?>
<sst xmlns="http://schemas.openxmlformats.org/spreadsheetml/2006/main" count="57" uniqueCount="48">
  <si>
    <t>Наименование хозяйств</t>
  </si>
  <si>
    <t>%</t>
  </si>
  <si>
    <t>ООО "Освобождение"</t>
  </si>
  <si>
    <t>ООО "Любицкое"</t>
  </si>
  <si>
    <t>Итого по коллективным</t>
  </si>
  <si>
    <t>КФХ,насел,подсоб. х-ва</t>
  </si>
  <si>
    <t>Всего по району</t>
  </si>
  <si>
    <t>ООО "Агропродукт"</t>
  </si>
  <si>
    <t>ООО "Преображенское"</t>
  </si>
  <si>
    <t>ООО "Вектор"</t>
  </si>
  <si>
    <t>ООО "Заречное"</t>
  </si>
  <si>
    <t>Посеяно технических культур</t>
  </si>
  <si>
    <t>ООО "Золотой колос Поволжья"</t>
  </si>
  <si>
    <t>ООО "Агрофирма "Рубеж"</t>
  </si>
  <si>
    <t>Посеяно однолетних трав</t>
  </si>
  <si>
    <t>Боронование зяби</t>
  </si>
  <si>
    <t>Прибавка за день</t>
  </si>
  <si>
    <t>Посеяно яровых зерновых и зернобобовых культур</t>
  </si>
  <si>
    <t>План</t>
  </si>
  <si>
    <t>Факт</t>
  </si>
  <si>
    <t>Яровая пшеница</t>
  </si>
  <si>
    <t>Ячмень</t>
  </si>
  <si>
    <t>Овес</t>
  </si>
  <si>
    <t>Нут</t>
  </si>
  <si>
    <t>Чечевица</t>
  </si>
  <si>
    <t>Просо</t>
  </si>
  <si>
    <t>Сорго</t>
  </si>
  <si>
    <t>Кукуруза на зерно</t>
  </si>
  <si>
    <t>Гречиха</t>
  </si>
  <si>
    <t>Подсолнечник</t>
  </si>
  <si>
    <t>Горчица</t>
  </si>
  <si>
    <t>Софлор</t>
  </si>
  <si>
    <t>Посеяно яровых культур всего</t>
  </si>
  <si>
    <t>Посеяно кукурузы на силос</t>
  </si>
  <si>
    <t>ООО "ТД и К"</t>
  </si>
  <si>
    <t>лен</t>
  </si>
  <si>
    <t>кориандр</t>
  </si>
  <si>
    <t>ООО "Адженда"</t>
  </si>
  <si>
    <t>2015г</t>
  </si>
  <si>
    <t>ООО "Агрофирма " Простор"</t>
  </si>
  <si>
    <t>ООО "Агрофорвард"</t>
  </si>
  <si>
    <t>ООО "Краснореченское"</t>
  </si>
  <si>
    <t>СА "Камеликская"</t>
  </si>
  <si>
    <t>СПК "Боброво - Гайский"</t>
  </si>
  <si>
    <t>СХА "Калинино"</t>
  </si>
  <si>
    <t>СХА "Урожай"</t>
  </si>
  <si>
    <t>СХА «Колос»</t>
  </si>
  <si>
    <t xml:space="preserve">ФГУП  "Солянское"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</si>
</sst>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_ ;[Red]\-0\ 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3EBB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43A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8F43A"/>
        <bgColor indexed="27"/>
      </patternFill>
    </fill>
    <fill>
      <patternFill patternType="solid">
        <fgColor rgb="FFFF66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164" fontId="5" fillId="2" borderId="3" xfId="1" quotePrefix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13" xfId="0" applyFont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64" fontId="4" fillId="5" borderId="3" xfId="1" quotePrefix="1" applyNumberFormat="1" applyFont="1" applyFill="1" applyBorder="1" applyAlignment="1">
      <alignment horizontal="center" vertical="center" wrapText="1"/>
    </xf>
    <xf numFmtId="164" fontId="4" fillId="5" borderId="3" xfId="1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vertical="center" wrapText="1"/>
    </xf>
    <xf numFmtId="0" fontId="5" fillId="9" borderId="4" xfId="1" quotePrefix="1" applyFont="1" applyFill="1" applyBorder="1" applyAlignment="1">
      <alignment horizontal="left" vertical="center"/>
    </xf>
    <xf numFmtId="164" fontId="4" fillId="9" borderId="3" xfId="1" applyNumberFormat="1" applyFont="1" applyFill="1" applyBorder="1" applyAlignment="1">
      <alignment horizontal="center" vertical="center" wrapText="1"/>
    </xf>
    <xf numFmtId="164" fontId="4" fillId="9" borderId="4" xfId="1" applyNumberFormat="1" applyFont="1" applyFill="1" applyBorder="1" applyAlignment="1">
      <alignment horizontal="center" vertical="center" wrapText="1"/>
    </xf>
    <xf numFmtId="164" fontId="6" fillId="9" borderId="4" xfId="0" applyNumberFormat="1" applyFont="1" applyFill="1" applyBorder="1" applyAlignment="1">
      <alignment horizontal="center" vertical="center"/>
    </xf>
    <xf numFmtId="164" fontId="3" fillId="9" borderId="4" xfId="0" applyNumberFormat="1" applyFont="1" applyFill="1" applyBorder="1" applyAlignment="1">
      <alignment horizontal="center" vertical="center"/>
    </xf>
    <xf numFmtId="1" fontId="6" fillId="9" borderId="4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164" fontId="5" fillId="9" borderId="3" xfId="1" quotePrefix="1" applyNumberFormat="1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/>
    </xf>
    <xf numFmtId="164" fontId="4" fillId="7" borderId="4" xfId="1" quotePrefix="1" applyNumberFormat="1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/>
    </xf>
    <xf numFmtId="1" fontId="6" fillId="7" borderId="4" xfId="0" applyNumberFormat="1" applyFont="1" applyFill="1" applyBorder="1" applyAlignment="1">
      <alignment horizontal="center" vertical="center"/>
    </xf>
    <xf numFmtId="164" fontId="4" fillId="7" borderId="13" xfId="1" quotePrefix="1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5" fillId="4" borderId="4" xfId="1" quotePrefix="1" applyNumberFormat="1" applyFont="1" applyFill="1" applyBorder="1" applyAlignment="1">
      <alignment horizontal="center" vertical="center" wrapText="1"/>
    </xf>
    <xf numFmtId="1" fontId="5" fillId="7" borderId="4" xfId="1" quotePrefix="1" applyNumberFormat="1" applyFont="1" applyFill="1" applyBorder="1" applyAlignment="1">
      <alignment horizontal="center" vertical="center" wrapText="1"/>
    </xf>
    <xf numFmtId="1" fontId="5" fillId="9" borderId="4" xfId="1" quotePrefix="1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/>
    </xf>
    <xf numFmtId="0" fontId="4" fillId="10" borderId="4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vertical="top" wrapText="1"/>
    </xf>
    <xf numFmtId="0" fontId="4" fillId="11" borderId="4" xfId="1" applyFont="1" applyFill="1" applyBorder="1" applyAlignment="1">
      <alignment vertical="center" wrapText="1"/>
    </xf>
    <xf numFmtId="164" fontId="4" fillId="11" borderId="4" xfId="1" applyNumberFormat="1" applyFont="1" applyFill="1" applyBorder="1" applyAlignment="1">
      <alignment horizontal="center" vertical="center" wrapText="1"/>
    </xf>
    <xf numFmtId="164" fontId="3" fillId="11" borderId="4" xfId="0" applyNumberFormat="1" applyFont="1" applyFill="1" applyBorder="1" applyAlignment="1">
      <alignment horizontal="center" vertical="center"/>
    </xf>
    <xf numFmtId="164" fontId="3" fillId="11" borderId="0" xfId="0" applyNumberFormat="1" applyFont="1" applyFill="1" applyAlignment="1">
      <alignment horizontal="center" vertical="center"/>
    </xf>
    <xf numFmtId="1" fontId="6" fillId="11" borderId="4" xfId="0" applyNumberFormat="1" applyFont="1" applyFill="1" applyBorder="1" applyAlignment="1">
      <alignment horizontal="center" vertical="center"/>
    </xf>
    <xf numFmtId="1" fontId="5" fillId="11" borderId="4" xfId="1" quotePrefix="1" applyNumberFormat="1" applyFont="1" applyFill="1" applyBorder="1" applyAlignment="1">
      <alignment horizontal="center" vertical="center" wrapText="1"/>
    </xf>
    <xf numFmtId="164" fontId="4" fillId="11" borderId="13" xfId="1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49" fontId="9" fillId="11" borderId="4" xfId="1" applyNumberFormat="1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49" fontId="2" fillId="11" borderId="3" xfId="1" applyNumberFormat="1" applyFont="1" applyFill="1" applyBorder="1" applyAlignment="1">
      <alignment horizontal="center" vertical="center" wrapText="1"/>
    </xf>
    <xf numFmtId="49" fontId="9" fillId="11" borderId="3" xfId="1" applyNumberFormat="1" applyFont="1" applyFill="1" applyBorder="1" applyAlignment="1">
      <alignment horizontal="center" vertical="center" wrapText="1"/>
    </xf>
    <xf numFmtId="49" fontId="9" fillId="11" borderId="9" xfId="1" applyNumberFormat="1" applyFont="1" applyFill="1" applyBorder="1" applyAlignment="1">
      <alignment horizontal="center" vertical="center" wrapText="1"/>
    </xf>
    <xf numFmtId="0" fontId="0" fillId="11" borderId="4" xfId="0" applyFill="1" applyBorder="1"/>
    <xf numFmtId="164" fontId="3" fillId="7" borderId="4" xfId="0" applyNumberFormat="1" applyFont="1" applyFill="1" applyBorder="1" applyAlignment="1">
      <alignment horizontal="center" vertical="center"/>
    </xf>
    <xf numFmtId="1" fontId="12" fillId="4" borderId="4" xfId="0" applyNumberFormat="1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left" vertical="center"/>
    </xf>
    <xf numFmtId="164" fontId="14" fillId="5" borderId="3" xfId="1" quotePrefix="1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/>
    </xf>
    <xf numFmtId="164" fontId="12" fillId="6" borderId="4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1" fontId="12" fillId="4" borderId="4" xfId="1" quotePrefix="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64" fontId="12" fillId="2" borderId="3" xfId="1" quotePrefix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0" xfId="0" applyFont="1"/>
    <xf numFmtId="0" fontId="14" fillId="10" borderId="4" xfId="0" applyFont="1" applyFill="1" applyBorder="1" applyAlignment="1">
      <alignment horizontal="left" vertical="center"/>
    </xf>
    <xf numFmtId="164" fontId="14" fillId="5" borderId="3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 wrapText="1"/>
    </xf>
    <xf numFmtId="164" fontId="12" fillId="2" borderId="3" xfId="1" applyNumberFormat="1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9" fillId="4" borderId="1" xfId="1" applyNumberFormat="1" applyFont="1" applyFill="1" applyBorder="1" applyAlignment="1">
      <alignment horizontal="center" vertical="center" wrapText="1"/>
    </xf>
    <xf numFmtId="49" fontId="9" fillId="4" borderId="3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10" fillId="8" borderId="1" xfId="1" applyNumberFormat="1" applyFont="1" applyFill="1" applyBorder="1" applyAlignment="1">
      <alignment horizontal="center" vertical="center" wrapText="1"/>
    </xf>
    <xf numFmtId="49" fontId="10" fillId="8" borderId="2" xfId="1" applyNumberFormat="1" applyFont="1" applyFill="1" applyBorder="1" applyAlignment="1">
      <alignment horizontal="center" vertical="center" wrapText="1"/>
    </xf>
    <xf numFmtId="49" fontId="10" fillId="8" borderId="3" xfId="1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colors>
    <mruColors>
      <color rgb="FFFF6699"/>
      <color rgb="FFF8F43A"/>
      <color rgb="FFF3EBBD"/>
      <color rgb="FFFF0066"/>
      <color rgb="FFFFCC66"/>
      <color rgb="FFFBFBB5"/>
      <color rgb="FFC7C7C1"/>
      <color rgb="FFD9D9FF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0"/>
  <sheetViews>
    <sheetView tabSelected="1" view="pageBreakPreview" zoomScale="52" zoomScaleNormal="80" zoomScaleSheetLayoutView="52" zoomScalePageLayoutView="80" workbookViewId="0">
      <pane xSplit="10" ySplit="10" topLeftCell="K14" activePane="bottomRight" state="frozen"/>
      <selection pane="topRight" activeCell="K1" sqref="K1"/>
      <selection pane="bottomLeft" activeCell="A11" sqref="A11"/>
      <selection pane="bottomRight" activeCell="G13" sqref="G13"/>
    </sheetView>
  </sheetViews>
  <sheetFormatPr defaultRowHeight="15"/>
  <cols>
    <col min="1" max="1" width="43" customWidth="1"/>
    <col min="2" max="2" width="13.42578125" hidden="1" customWidth="1"/>
    <col min="3" max="3" width="14.85546875" hidden="1" customWidth="1"/>
    <col min="4" max="4" width="14.85546875" style="5" hidden="1" customWidth="1"/>
    <col min="5" max="5" width="13.28515625" hidden="1" customWidth="1"/>
    <col min="6" max="6" width="13.140625" style="6" customWidth="1"/>
    <col min="7" max="7" width="14.42578125" style="6" customWidth="1"/>
    <col min="8" max="8" width="13.5703125" style="6" customWidth="1"/>
    <col min="9" max="9" width="12.28515625" customWidth="1"/>
    <col min="10" max="11" width="12.5703125" customWidth="1"/>
    <col min="12" max="12" width="11.42578125" customWidth="1"/>
    <col min="13" max="13" width="11.140625" customWidth="1"/>
    <col min="14" max="14" width="10.140625" hidden="1" customWidth="1"/>
    <col min="15" max="15" width="10.42578125" customWidth="1"/>
    <col min="16" max="16" width="10.85546875" bestFit="1" customWidth="1"/>
    <col min="17" max="17" width="10.7109375" customWidth="1"/>
    <col min="18" max="18" width="10.42578125" customWidth="1"/>
    <col min="19" max="19" width="11.28515625" customWidth="1"/>
    <col min="20" max="21" width="10.140625" customWidth="1"/>
    <col min="22" max="22" width="13.5703125" customWidth="1"/>
    <col min="23" max="23" width="13.7109375" customWidth="1"/>
    <col min="24" max="24" width="13.140625" bestFit="1" customWidth="1"/>
    <col min="25" max="25" width="15" customWidth="1"/>
    <col min="26" max="26" width="14.42578125" customWidth="1"/>
    <col min="27" max="27" width="11.140625" style="6" customWidth="1"/>
    <col min="28" max="28" width="12" style="6" customWidth="1"/>
    <col min="29" max="29" width="14.42578125" customWidth="1"/>
  </cols>
  <sheetData>
    <row r="1" spans="1:31" ht="66.75" customHeight="1">
      <c r="A1" s="107" t="s">
        <v>0</v>
      </c>
      <c r="B1" s="86" t="s">
        <v>15</v>
      </c>
      <c r="C1" s="87"/>
      <c r="D1" s="87"/>
      <c r="E1" s="88"/>
      <c r="F1" s="86" t="s">
        <v>32</v>
      </c>
      <c r="G1" s="87"/>
      <c r="H1" s="88"/>
      <c r="I1" s="86" t="s">
        <v>17</v>
      </c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8"/>
      <c r="V1" s="80" t="s">
        <v>11</v>
      </c>
      <c r="W1" s="81"/>
      <c r="X1" s="81"/>
      <c r="Y1" s="81"/>
      <c r="Z1" s="81"/>
      <c r="AA1" s="81"/>
      <c r="AB1" s="81"/>
      <c r="AC1" s="81"/>
      <c r="AD1" s="75" t="s">
        <v>14</v>
      </c>
      <c r="AE1" s="75" t="s">
        <v>33</v>
      </c>
    </row>
    <row r="2" spans="1:31" ht="15" customHeight="1">
      <c r="A2" s="108"/>
      <c r="B2" s="89"/>
      <c r="C2" s="90"/>
      <c r="D2" s="90"/>
      <c r="E2" s="91"/>
      <c r="F2" s="89"/>
      <c r="G2" s="90"/>
      <c r="H2" s="91"/>
      <c r="I2" s="89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1"/>
      <c r="V2" s="82"/>
      <c r="W2" s="83"/>
      <c r="X2" s="83"/>
      <c r="Y2" s="83"/>
      <c r="Z2" s="83"/>
      <c r="AA2" s="83"/>
      <c r="AB2" s="83"/>
      <c r="AC2" s="83"/>
      <c r="AD2" s="76"/>
      <c r="AE2" s="76"/>
    </row>
    <row r="3" spans="1:31" ht="45" customHeight="1">
      <c r="A3" s="108"/>
      <c r="B3" s="92"/>
      <c r="C3" s="93"/>
      <c r="D3" s="93"/>
      <c r="E3" s="94"/>
      <c r="F3" s="92"/>
      <c r="G3" s="93"/>
      <c r="H3" s="94"/>
      <c r="I3" s="92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4"/>
      <c r="V3" s="84"/>
      <c r="W3" s="85"/>
      <c r="X3" s="85"/>
      <c r="Y3" s="85"/>
      <c r="Z3" s="85"/>
      <c r="AA3" s="85"/>
      <c r="AB3" s="85"/>
      <c r="AC3" s="85"/>
      <c r="AD3" s="76"/>
      <c r="AE3" s="76"/>
    </row>
    <row r="4" spans="1:31" ht="46.5" customHeight="1">
      <c r="A4" s="108"/>
      <c r="B4" s="99" t="s">
        <v>18</v>
      </c>
      <c r="C4" s="101" t="s">
        <v>19</v>
      </c>
      <c r="D4" s="30" t="s">
        <v>16</v>
      </c>
      <c r="E4" s="110" t="s">
        <v>1</v>
      </c>
      <c r="F4" s="99" t="s">
        <v>18</v>
      </c>
      <c r="G4" s="101" t="s">
        <v>19</v>
      </c>
      <c r="H4" s="95" t="s">
        <v>1</v>
      </c>
      <c r="I4" s="103" t="s">
        <v>18</v>
      </c>
      <c r="J4" s="105" t="s">
        <v>19</v>
      </c>
      <c r="K4" s="97" t="s">
        <v>1</v>
      </c>
      <c r="L4" s="46" t="s">
        <v>20</v>
      </c>
      <c r="M4" s="49" t="s">
        <v>21</v>
      </c>
      <c r="N4" s="49"/>
      <c r="O4" s="49" t="s">
        <v>22</v>
      </c>
      <c r="P4" s="49" t="s">
        <v>23</v>
      </c>
      <c r="Q4" s="49" t="s">
        <v>24</v>
      </c>
      <c r="R4" s="49" t="s">
        <v>25</v>
      </c>
      <c r="S4" s="49" t="s">
        <v>26</v>
      </c>
      <c r="T4" s="49" t="s">
        <v>27</v>
      </c>
      <c r="U4" s="49" t="s">
        <v>28</v>
      </c>
      <c r="V4" s="99" t="s">
        <v>18</v>
      </c>
      <c r="W4" s="101" t="s">
        <v>19</v>
      </c>
      <c r="X4" s="95" t="s">
        <v>1</v>
      </c>
      <c r="Y4" s="46" t="s">
        <v>29</v>
      </c>
      <c r="Z4" s="47" t="s">
        <v>30</v>
      </c>
      <c r="AA4" s="48" t="s">
        <v>35</v>
      </c>
      <c r="AB4" s="48" t="s">
        <v>36</v>
      </c>
      <c r="AC4" s="48" t="s">
        <v>31</v>
      </c>
      <c r="AD4" s="76"/>
      <c r="AE4" s="78"/>
    </row>
    <row r="5" spans="1:31" ht="17.25" customHeight="1">
      <c r="A5" s="109"/>
      <c r="B5" s="100"/>
      <c r="C5" s="102"/>
      <c r="D5" s="30"/>
      <c r="E5" s="111"/>
      <c r="F5" s="100"/>
      <c r="G5" s="102"/>
      <c r="H5" s="96"/>
      <c r="I5" s="104"/>
      <c r="J5" s="106"/>
      <c r="K5" s="98"/>
      <c r="L5" s="50"/>
      <c r="M5" s="51"/>
      <c r="N5" s="52"/>
      <c r="O5" s="53"/>
      <c r="P5" s="53"/>
      <c r="Q5" s="54"/>
      <c r="R5" s="54"/>
      <c r="S5" s="54"/>
      <c r="T5" s="54"/>
      <c r="U5" s="54"/>
      <c r="V5" s="100"/>
      <c r="W5" s="102"/>
      <c r="X5" s="96"/>
      <c r="Y5" s="47"/>
      <c r="Z5" s="47"/>
      <c r="AA5" s="48"/>
      <c r="AB5" s="48"/>
      <c r="AC5" s="48"/>
      <c r="AD5" s="77"/>
      <c r="AE5" s="79"/>
    </row>
    <row r="6" spans="1:31" s="69" customFormat="1" ht="44.25" customHeight="1">
      <c r="A6" s="57" t="s">
        <v>7</v>
      </c>
      <c r="B6" s="58">
        <v>8424</v>
      </c>
      <c r="C6" s="59">
        <v>8424</v>
      </c>
      <c r="D6" s="60">
        <v>500</v>
      </c>
      <c r="E6" s="61">
        <f>C6/B6*100</f>
        <v>100</v>
      </c>
      <c r="F6" s="58">
        <v>5940</v>
      </c>
      <c r="G6" s="62">
        <f t="shared" ref="G6:G25" si="0">J6+W6+AD6+AE6</f>
        <v>5940</v>
      </c>
      <c r="H6" s="56">
        <f>G6/F6*100</f>
        <v>100</v>
      </c>
      <c r="I6" s="63">
        <v>1534</v>
      </c>
      <c r="J6" s="62">
        <f>SUM(L6:U6)</f>
        <v>1534</v>
      </c>
      <c r="K6" s="64">
        <f>J6/I6*100</f>
        <v>100</v>
      </c>
      <c r="L6" s="65"/>
      <c r="M6" s="66">
        <v>44</v>
      </c>
      <c r="N6" s="66"/>
      <c r="O6" s="67">
        <v>315</v>
      </c>
      <c r="P6" s="67"/>
      <c r="Q6" s="67"/>
      <c r="R6" s="67">
        <v>809</v>
      </c>
      <c r="S6" s="67">
        <v>275</v>
      </c>
      <c r="T6" s="67">
        <v>91</v>
      </c>
      <c r="U6" s="67"/>
      <c r="V6" s="63">
        <v>4052</v>
      </c>
      <c r="W6" s="62">
        <f t="shared" ref="W6:W25" si="1">Y6+Z6+AC6+AA6+AB6</f>
        <v>4052</v>
      </c>
      <c r="X6" s="56">
        <f>W6/V6*100</f>
        <v>100</v>
      </c>
      <c r="Y6" s="67">
        <v>3283</v>
      </c>
      <c r="Z6" s="67">
        <v>512</v>
      </c>
      <c r="AA6" s="68"/>
      <c r="AB6" s="68"/>
      <c r="AC6" s="68">
        <v>257</v>
      </c>
      <c r="AD6" s="67">
        <v>263</v>
      </c>
      <c r="AE6" s="68">
        <v>91</v>
      </c>
    </row>
    <row r="7" spans="1:31" s="69" customFormat="1" ht="47.25" customHeight="1">
      <c r="A7" s="70" t="s">
        <v>39</v>
      </c>
      <c r="B7" s="71">
        <v>3876</v>
      </c>
      <c r="C7" s="59">
        <v>3876</v>
      </c>
      <c r="D7" s="60">
        <v>700</v>
      </c>
      <c r="E7" s="61">
        <f t="shared" ref="E7:E25" si="2">C7/B7*100</f>
        <v>100</v>
      </c>
      <c r="F7" s="58">
        <f t="shared" ref="F7:F24" si="3">I7+V7</f>
        <v>2762</v>
      </c>
      <c r="G7" s="62">
        <f t="shared" si="0"/>
        <v>2762</v>
      </c>
      <c r="H7" s="56">
        <f t="shared" ref="H7:H28" si="4">G7/F7*100</f>
        <v>100</v>
      </c>
      <c r="I7" s="63">
        <v>1504</v>
      </c>
      <c r="J7" s="62">
        <f t="shared" ref="J7:J25" si="5">SUM(L7:U7)</f>
        <v>1504</v>
      </c>
      <c r="K7" s="64">
        <f t="shared" ref="K7:K28" si="6">J7/I7*100</f>
        <v>100</v>
      </c>
      <c r="L7" s="65"/>
      <c r="M7" s="66"/>
      <c r="N7" s="66"/>
      <c r="O7" s="67"/>
      <c r="P7" s="67">
        <v>1104</v>
      </c>
      <c r="Q7" s="67">
        <v>400</v>
      </c>
      <c r="R7" s="67"/>
      <c r="S7" s="67"/>
      <c r="T7" s="67"/>
      <c r="U7" s="67"/>
      <c r="V7" s="63">
        <v>1258</v>
      </c>
      <c r="W7" s="62">
        <f t="shared" si="1"/>
        <v>1258</v>
      </c>
      <c r="X7" s="56">
        <f t="shared" ref="X7:X28" si="7">W7/V7*100</f>
        <v>100</v>
      </c>
      <c r="Y7" s="67">
        <v>1258</v>
      </c>
      <c r="Z7" s="67"/>
      <c r="AA7" s="68"/>
      <c r="AB7" s="68"/>
      <c r="AC7" s="68"/>
      <c r="AD7" s="67"/>
      <c r="AE7" s="68"/>
    </row>
    <row r="8" spans="1:31" ht="49.5" customHeight="1">
      <c r="A8" s="36" t="s">
        <v>13</v>
      </c>
      <c r="B8" s="10">
        <v>31770</v>
      </c>
      <c r="C8" s="8">
        <v>31770</v>
      </c>
      <c r="D8" s="31">
        <v>4000</v>
      </c>
      <c r="E8" s="32">
        <f t="shared" si="2"/>
        <v>100</v>
      </c>
      <c r="F8" s="10">
        <f>I8+V8+5000</f>
        <v>55000</v>
      </c>
      <c r="G8" s="12">
        <f t="shared" si="0"/>
        <v>33564</v>
      </c>
      <c r="H8" s="14">
        <f t="shared" si="4"/>
        <v>61.025454545454551</v>
      </c>
      <c r="I8" s="9">
        <v>25000</v>
      </c>
      <c r="J8" s="12">
        <f t="shared" si="5"/>
        <v>15168</v>
      </c>
      <c r="K8" s="33">
        <f t="shared" si="6"/>
        <v>60.672000000000004</v>
      </c>
      <c r="L8" s="4"/>
      <c r="M8" s="1">
        <v>941</v>
      </c>
      <c r="N8" s="1"/>
      <c r="O8" s="2"/>
      <c r="P8" s="2">
        <v>3000</v>
      </c>
      <c r="Q8" s="2">
        <v>54</v>
      </c>
      <c r="R8" s="2"/>
      <c r="S8" s="2">
        <v>10347</v>
      </c>
      <c r="T8" s="2">
        <v>826</v>
      </c>
      <c r="U8" s="2"/>
      <c r="V8" s="9">
        <v>25000</v>
      </c>
      <c r="W8" s="12">
        <f t="shared" si="1"/>
        <v>18144</v>
      </c>
      <c r="X8" s="14">
        <f t="shared" si="7"/>
        <v>72.575999999999993</v>
      </c>
      <c r="Y8" s="2">
        <v>18144</v>
      </c>
      <c r="Z8" s="2"/>
      <c r="AA8" s="7"/>
      <c r="AB8" s="7"/>
      <c r="AC8" s="7"/>
      <c r="AD8" s="2">
        <v>252</v>
      </c>
      <c r="AE8" s="7"/>
    </row>
    <row r="9" spans="1:31" s="69" customFormat="1" ht="47.25" customHeight="1">
      <c r="A9" s="70" t="s">
        <v>40</v>
      </c>
      <c r="B9" s="58">
        <v>1421</v>
      </c>
      <c r="C9" s="59">
        <v>1421</v>
      </c>
      <c r="D9" s="60">
        <v>200</v>
      </c>
      <c r="E9" s="61">
        <f t="shared" si="2"/>
        <v>100</v>
      </c>
      <c r="F9" s="58">
        <f t="shared" si="3"/>
        <v>2075</v>
      </c>
      <c r="G9" s="62">
        <f t="shared" si="0"/>
        <v>2075</v>
      </c>
      <c r="H9" s="56">
        <f t="shared" si="4"/>
        <v>100</v>
      </c>
      <c r="I9" s="63">
        <v>990</v>
      </c>
      <c r="J9" s="62">
        <f t="shared" si="5"/>
        <v>990</v>
      </c>
      <c r="K9" s="64">
        <f t="shared" si="6"/>
        <v>100</v>
      </c>
      <c r="L9" s="65">
        <v>340</v>
      </c>
      <c r="M9" s="66">
        <v>300</v>
      </c>
      <c r="N9" s="66"/>
      <c r="O9" s="67"/>
      <c r="P9" s="67"/>
      <c r="Q9" s="67"/>
      <c r="R9" s="67"/>
      <c r="S9" s="67">
        <v>350</v>
      </c>
      <c r="T9" s="67"/>
      <c r="U9" s="67"/>
      <c r="V9" s="63">
        <v>1085</v>
      </c>
      <c r="W9" s="62">
        <f t="shared" si="1"/>
        <v>1085</v>
      </c>
      <c r="X9" s="56">
        <f t="shared" si="7"/>
        <v>100</v>
      </c>
      <c r="Y9" s="67">
        <v>1085</v>
      </c>
      <c r="Z9" s="67"/>
      <c r="AA9" s="68"/>
      <c r="AB9" s="68"/>
      <c r="AC9" s="68"/>
      <c r="AD9" s="67"/>
      <c r="AE9" s="68"/>
    </row>
    <row r="10" spans="1:31" s="69" customFormat="1" ht="48.75" customHeight="1">
      <c r="A10" s="70" t="s">
        <v>37</v>
      </c>
      <c r="B10" s="71">
        <v>960</v>
      </c>
      <c r="C10" s="59">
        <v>960</v>
      </c>
      <c r="D10" s="60">
        <v>100</v>
      </c>
      <c r="E10" s="61">
        <f t="shared" si="2"/>
        <v>100</v>
      </c>
      <c r="F10" s="58">
        <v>750</v>
      </c>
      <c r="G10" s="62">
        <f t="shared" si="0"/>
        <v>750</v>
      </c>
      <c r="H10" s="56">
        <f t="shared" si="4"/>
        <v>100</v>
      </c>
      <c r="I10" s="63"/>
      <c r="J10" s="62">
        <f t="shared" si="5"/>
        <v>0</v>
      </c>
      <c r="K10" s="64"/>
      <c r="L10" s="65"/>
      <c r="M10" s="66"/>
      <c r="N10" s="66"/>
      <c r="O10" s="67"/>
      <c r="P10" s="67"/>
      <c r="Q10" s="67"/>
      <c r="R10" s="67"/>
      <c r="S10" s="67"/>
      <c r="T10" s="67"/>
      <c r="U10" s="67"/>
      <c r="V10" s="63">
        <v>750</v>
      </c>
      <c r="W10" s="62">
        <f t="shared" si="1"/>
        <v>750</v>
      </c>
      <c r="X10" s="56">
        <f t="shared" si="7"/>
        <v>100</v>
      </c>
      <c r="Y10" s="67">
        <v>450</v>
      </c>
      <c r="Z10" s="67"/>
      <c r="AA10" s="68"/>
      <c r="AB10" s="68"/>
      <c r="AC10" s="68">
        <v>300</v>
      </c>
      <c r="AD10" s="67"/>
      <c r="AE10" s="68"/>
    </row>
    <row r="11" spans="1:31" s="6" customFormat="1" ht="47.25" customHeight="1">
      <c r="A11" s="36" t="s">
        <v>9</v>
      </c>
      <c r="B11" s="10">
        <v>4141</v>
      </c>
      <c r="C11" s="8">
        <v>4141</v>
      </c>
      <c r="D11" s="31">
        <v>300</v>
      </c>
      <c r="E11" s="32">
        <f t="shared" si="2"/>
        <v>100</v>
      </c>
      <c r="F11" s="10">
        <f>I11+V11+150</f>
        <v>2498</v>
      </c>
      <c r="G11" s="12">
        <f t="shared" si="0"/>
        <v>2461</v>
      </c>
      <c r="H11" s="14">
        <f t="shared" si="4"/>
        <v>98.518815052041631</v>
      </c>
      <c r="I11" s="9">
        <v>923</v>
      </c>
      <c r="J11" s="12">
        <f t="shared" si="5"/>
        <v>923</v>
      </c>
      <c r="K11" s="33">
        <f t="shared" si="6"/>
        <v>100</v>
      </c>
      <c r="L11" s="4"/>
      <c r="M11" s="1">
        <v>166</v>
      </c>
      <c r="N11" s="1"/>
      <c r="O11" s="2">
        <v>161</v>
      </c>
      <c r="P11" s="2">
        <v>136</v>
      </c>
      <c r="Q11" s="2"/>
      <c r="R11" s="2">
        <v>300</v>
      </c>
      <c r="S11" s="2">
        <v>160</v>
      </c>
      <c r="T11" s="2"/>
      <c r="U11" s="2"/>
      <c r="V11" s="9">
        <v>1425</v>
      </c>
      <c r="W11" s="12">
        <f t="shared" si="1"/>
        <v>1300</v>
      </c>
      <c r="X11" s="14">
        <f t="shared" si="7"/>
        <v>91.228070175438589</v>
      </c>
      <c r="Y11" s="2">
        <v>1300</v>
      </c>
      <c r="Z11" s="2"/>
      <c r="AA11" s="7"/>
      <c r="AB11" s="7"/>
      <c r="AC11" s="7"/>
      <c r="AD11" s="2">
        <v>238</v>
      </c>
      <c r="AE11" s="7"/>
    </row>
    <row r="12" spans="1:31" s="69" customFormat="1" ht="42" customHeight="1">
      <c r="A12" s="72" t="s">
        <v>10</v>
      </c>
      <c r="B12" s="58">
        <v>2539</v>
      </c>
      <c r="C12" s="59">
        <v>2539</v>
      </c>
      <c r="D12" s="60">
        <v>1000</v>
      </c>
      <c r="E12" s="61">
        <f t="shared" si="2"/>
        <v>100</v>
      </c>
      <c r="F12" s="58">
        <f>I12+V12</f>
        <v>1470</v>
      </c>
      <c r="G12" s="62">
        <f t="shared" si="0"/>
        <v>1470</v>
      </c>
      <c r="H12" s="56">
        <f t="shared" si="4"/>
        <v>100</v>
      </c>
      <c r="I12" s="63">
        <v>630</v>
      </c>
      <c r="J12" s="62">
        <f t="shared" si="5"/>
        <v>630</v>
      </c>
      <c r="K12" s="64">
        <f t="shared" si="6"/>
        <v>100</v>
      </c>
      <c r="L12" s="65"/>
      <c r="M12" s="66">
        <v>240</v>
      </c>
      <c r="N12" s="66"/>
      <c r="O12" s="67"/>
      <c r="P12" s="67">
        <v>120</v>
      </c>
      <c r="Q12" s="67"/>
      <c r="R12" s="67">
        <v>270</v>
      </c>
      <c r="S12" s="67"/>
      <c r="T12" s="67"/>
      <c r="U12" s="67"/>
      <c r="V12" s="63">
        <v>840</v>
      </c>
      <c r="W12" s="62">
        <f t="shared" si="1"/>
        <v>840</v>
      </c>
      <c r="X12" s="56">
        <f t="shared" si="7"/>
        <v>100</v>
      </c>
      <c r="Y12" s="67">
        <v>600</v>
      </c>
      <c r="Z12" s="67"/>
      <c r="AA12" s="68"/>
      <c r="AB12" s="68"/>
      <c r="AC12" s="68">
        <v>240</v>
      </c>
      <c r="AD12" s="67"/>
      <c r="AE12" s="68"/>
    </row>
    <row r="13" spans="1:31" s="69" customFormat="1" ht="41.25" customHeight="1">
      <c r="A13" s="74" t="s">
        <v>12</v>
      </c>
      <c r="B13" s="58">
        <v>10414</v>
      </c>
      <c r="C13" s="59">
        <v>10414</v>
      </c>
      <c r="D13" s="60">
        <v>3000</v>
      </c>
      <c r="E13" s="61">
        <f t="shared" si="2"/>
        <v>100</v>
      </c>
      <c r="F13" s="58">
        <f>I13+V13+AD13+AE13</f>
        <v>7797</v>
      </c>
      <c r="G13" s="62">
        <f t="shared" si="0"/>
        <v>7797</v>
      </c>
      <c r="H13" s="56">
        <f t="shared" si="4"/>
        <v>100</v>
      </c>
      <c r="I13" s="63">
        <v>440</v>
      </c>
      <c r="J13" s="62">
        <f t="shared" si="5"/>
        <v>440</v>
      </c>
      <c r="K13" s="64">
        <f t="shared" si="6"/>
        <v>100</v>
      </c>
      <c r="L13" s="65"/>
      <c r="M13" s="66"/>
      <c r="N13" s="66"/>
      <c r="O13" s="67"/>
      <c r="P13" s="67"/>
      <c r="Q13" s="67"/>
      <c r="R13" s="67"/>
      <c r="S13" s="67">
        <v>440</v>
      </c>
      <c r="T13" s="67"/>
      <c r="U13" s="67"/>
      <c r="V13" s="63">
        <v>6737</v>
      </c>
      <c r="W13" s="62">
        <f t="shared" si="1"/>
        <v>6737</v>
      </c>
      <c r="X13" s="56">
        <f t="shared" si="7"/>
        <v>100</v>
      </c>
      <c r="Y13" s="67">
        <v>6737</v>
      </c>
      <c r="Z13" s="67"/>
      <c r="AA13" s="68"/>
      <c r="AB13" s="68"/>
      <c r="AC13" s="68"/>
      <c r="AD13" s="67">
        <v>340</v>
      </c>
      <c r="AE13" s="68">
        <v>280</v>
      </c>
    </row>
    <row r="14" spans="1:31" s="69" customFormat="1" ht="41.25" customHeight="1">
      <c r="A14" s="57" t="s">
        <v>41</v>
      </c>
      <c r="B14" s="71">
        <v>10000</v>
      </c>
      <c r="C14" s="59">
        <v>9000</v>
      </c>
      <c r="D14" s="60">
        <v>1000</v>
      </c>
      <c r="E14" s="61">
        <f t="shared" si="2"/>
        <v>90</v>
      </c>
      <c r="F14" s="58">
        <f>I14+V14+140</f>
        <v>8859</v>
      </c>
      <c r="G14" s="62">
        <f t="shared" si="0"/>
        <v>8859</v>
      </c>
      <c r="H14" s="56">
        <f t="shared" si="4"/>
        <v>100</v>
      </c>
      <c r="I14" s="63">
        <v>3007</v>
      </c>
      <c r="J14" s="62">
        <f t="shared" si="5"/>
        <v>3007</v>
      </c>
      <c r="K14" s="64">
        <f t="shared" si="6"/>
        <v>100</v>
      </c>
      <c r="L14" s="65">
        <v>216</v>
      </c>
      <c r="M14" s="66">
        <v>687</v>
      </c>
      <c r="N14" s="66"/>
      <c r="O14" s="67"/>
      <c r="P14" s="67"/>
      <c r="Q14" s="67"/>
      <c r="R14" s="67">
        <v>777</v>
      </c>
      <c r="S14" s="67">
        <v>601</v>
      </c>
      <c r="T14" s="67">
        <v>726</v>
      </c>
      <c r="U14" s="67"/>
      <c r="V14" s="63">
        <v>5712</v>
      </c>
      <c r="W14" s="62">
        <f t="shared" si="1"/>
        <v>5712</v>
      </c>
      <c r="X14" s="56">
        <f t="shared" si="7"/>
        <v>100</v>
      </c>
      <c r="Y14" s="67">
        <v>5712</v>
      </c>
      <c r="Z14" s="67"/>
      <c r="AA14" s="68"/>
      <c r="AB14" s="68"/>
      <c r="AC14" s="68"/>
      <c r="AD14" s="67">
        <v>140</v>
      </c>
      <c r="AE14" s="68"/>
    </row>
    <row r="15" spans="1:31" ht="44.25" customHeight="1">
      <c r="A15" s="36" t="s">
        <v>3</v>
      </c>
      <c r="B15" s="10">
        <v>10547</v>
      </c>
      <c r="C15" s="8">
        <v>9000</v>
      </c>
      <c r="D15" s="31">
        <v>1000</v>
      </c>
      <c r="E15" s="32">
        <f t="shared" si="2"/>
        <v>85.332321987294961</v>
      </c>
      <c r="F15" s="10">
        <f t="shared" si="3"/>
        <v>5900</v>
      </c>
      <c r="G15" s="12">
        <f t="shared" si="0"/>
        <v>3158</v>
      </c>
      <c r="H15" s="14">
        <f t="shared" si="4"/>
        <v>53.525423728813557</v>
      </c>
      <c r="I15" s="9">
        <v>2500</v>
      </c>
      <c r="J15" s="12">
        <f t="shared" si="5"/>
        <v>251</v>
      </c>
      <c r="K15" s="33">
        <f t="shared" si="6"/>
        <v>10.040000000000001</v>
      </c>
      <c r="L15" s="4"/>
      <c r="M15" s="1"/>
      <c r="N15" s="1"/>
      <c r="O15" s="2"/>
      <c r="P15" s="2"/>
      <c r="Q15" s="2"/>
      <c r="R15" s="2">
        <v>49</v>
      </c>
      <c r="S15" s="2">
        <v>202</v>
      </c>
      <c r="T15" s="2"/>
      <c r="U15" s="2"/>
      <c r="V15" s="9">
        <v>3400</v>
      </c>
      <c r="W15" s="12">
        <f t="shared" si="1"/>
        <v>2795</v>
      </c>
      <c r="X15" s="14">
        <f t="shared" si="7"/>
        <v>82.205882352941174</v>
      </c>
      <c r="Y15" s="2">
        <v>2795</v>
      </c>
      <c r="Z15" s="2"/>
      <c r="AA15" s="7"/>
      <c r="AB15" s="7"/>
      <c r="AC15" s="7"/>
      <c r="AD15" s="2"/>
      <c r="AE15" s="7">
        <v>112</v>
      </c>
    </row>
    <row r="16" spans="1:31" s="69" customFormat="1" ht="45.75" customHeight="1">
      <c r="A16" s="70" t="s">
        <v>2</v>
      </c>
      <c r="B16" s="58">
        <v>1872</v>
      </c>
      <c r="C16" s="59">
        <v>1872</v>
      </c>
      <c r="D16" s="60">
        <v>200</v>
      </c>
      <c r="E16" s="61">
        <f t="shared" si="2"/>
        <v>100</v>
      </c>
      <c r="F16" s="58">
        <f>I16+V16</f>
        <v>668</v>
      </c>
      <c r="G16" s="62">
        <f t="shared" si="0"/>
        <v>668</v>
      </c>
      <c r="H16" s="56">
        <f t="shared" si="4"/>
        <v>100</v>
      </c>
      <c r="I16" s="63">
        <v>108</v>
      </c>
      <c r="J16" s="62">
        <f t="shared" si="5"/>
        <v>108</v>
      </c>
      <c r="K16" s="64">
        <f t="shared" si="6"/>
        <v>100</v>
      </c>
      <c r="L16" s="65"/>
      <c r="M16" s="66"/>
      <c r="N16" s="66"/>
      <c r="O16" s="67"/>
      <c r="P16" s="67"/>
      <c r="Q16" s="67"/>
      <c r="R16" s="67">
        <v>108</v>
      </c>
      <c r="S16" s="67"/>
      <c r="T16" s="67"/>
      <c r="U16" s="67"/>
      <c r="V16" s="63">
        <v>560</v>
      </c>
      <c r="W16" s="62">
        <f t="shared" si="1"/>
        <v>560</v>
      </c>
      <c r="X16" s="56">
        <f t="shared" si="7"/>
        <v>100</v>
      </c>
      <c r="Y16" s="67">
        <v>317</v>
      </c>
      <c r="Z16" s="67">
        <v>243</v>
      </c>
      <c r="AA16" s="68"/>
      <c r="AB16" s="68"/>
      <c r="AC16" s="68"/>
      <c r="AD16" s="67"/>
      <c r="AE16" s="68"/>
    </row>
    <row r="17" spans="1:31" s="69" customFormat="1" ht="46.5" customHeight="1">
      <c r="A17" s="70" t="s">
        <v>8</v>
      </c>
      <c r="B17" s="58">
        <v>7666</v>
      </c>
      <c r="C17" s="59">
        <v>7666</v>
      </c>
      <c r="D17" s="60">
        <v>500</v>
      </c>
      <c r="E17" s="61">
        <f t="shared" si="2"/>
        <v>100</v>
      </c>
      <c r="F17" s="58">
        <f t="shared" si="3"/>
        <v>3402</v>
      </c>
      <c r="G17" s="62">
        <f t="shared" si="0"/>
        <v>3402</v>
      </c>
      <c r="H17" s="56">
        <f t="shared" si="4"/>
        <v>100</v>
      </c>
      <c r="I17" s="63">
        <v>1007</v>
      </c>
      <c r="J17" s="62">
        <f t="shared" si="5"/>
        <v>1007</v>
      </c>
      <c r="K17" s="64">
        <f t="shared" si="6"/>
        <v>100</v>
      </c>
      <c r="L17" s="65"/>
      <c r="M17" s="66"/>
      <c r="N17" s="66"/>
      <c r="O17" s="67"/>
      <c r="P17" s="67">
        <v>407</v>
      </c>
      <c r="Q17" s="67"/>
      <c r="R17" s="67">
        <v>600</v>
      </c>
      <c r="S17" s="67"/>
      <c r="T17" s="67"/>
      <c r="U17" s="67"/>
      <c r="V17" s="63">
        <v>2395</v>
      </c>
      <c r="W17" s="62">
        <f t="shared" si="1"/>
        <v>2395</v>
      </c>
      <c r="X17" s="56">
        <f t="shared" si="7"/>
        <v>100</v>
      </c>
      <c r="Y17" s="67">
        <v>2395</v>
      </c>
      <c r="Z17" s="67"/>
      <c r="AA17" s="68"/>
      <c r="AB17" s="68"/>
      <c r="AC17" s="68"/>
      <c r="AD17" s="67"/>
      <c r="AE17" s="68"/>
    </row>
    <row r="18" spans="1:31" s="69" customFormat="1" ht="44.25" customHeight="1">
      <c r="A18" s="72" t="s">
        <v>34</v>
      </c>
      <c r="B18" s="71">
        <v>1089</v>
      </c>
      <c r="C18" s="59">
        <v>1089</v>
      </c>
      <c r="D18" s="60">
        <v>486</v>
      </c>
      <c r="E18" s="61">
        <f t="shared" si="2"/>
        <v>100</v>
      </c>
      <c r="F18" s="58">
        <v>912</v>
      </c>
      <c r="G18" s="62">
        <f t="shared" si="0"/>
        <v>912</v>
      </c>
      <c r="H18" s="56">
        <f t="shared" si="4"/>
        <v>100</v>
      </c>
      <c r="I18" s="63">
        <v>660</v>
      </c>
      <c r="J18" s="62">
        <f t="shared" si="5"/>
        <v>660</v>
      </c>
      <c r="K18" s="64">
        <f t="shared" si="6"/>
        <v>100</v>
      </c>
      <c r="L18" s="65">
        <v>209</v>
      </c>
      <c r="M18" s="66"/>
      <c r="N18" s="66"/>
      <c r="O18" s="67"/>
      <c r="P18" s="67">
        <v>451</v>
      </c>
      <c r="Q18" s="67"/>
      <c r="R18" s="67"/>
      <c r="S18" s="67"/>
      <c r="T18" s="67"/>
      <c r="U18" s="67"/>
      <c r="V18" s="63">
        <v>192</v>
      </c>
      <c r="W18" s="62">
        <f t="shared" si="1"/>
        <v>192</v>
      </c>
      <c r="X18" s="56">
        <f t="shared" si="7"/>
        <v>100</v>
      </c>
      <c r="Y18" s="67">
        <v>192</v>
      </c>
      <c r="Z18" s="67"/>
      <c r="AA18" s="68"/>
      <c r="AB18" s="68"/>
      <c r="AC18" s="68"/>
      <c r="AD18" s="67">
        <v>60</v>
      </c>
      <c r="AE18" s="68"/>
    </row>
    <row r="19" spans="1:31" s="69" customFormat="1" ht="44.25" customHeight="1">
      <c r="A19" s="70" t="s">
        <v>42</v>
      </c>
      <c r="B19" s="71">
        <v>1873</v>
      </c>
      <c r="C19" s="59">
        <v>1873</v>
      </c>
      <c r="D19" s="60">
        <v>120</v>
      </c>
      <c r="E19" s="61">
        <f t="shared" si="2"/>
        <v>100</v>
      </c>
      <c r="F19" s="58">
        <f t="shared" si="3"/>
        <v>1360</v>
      </c>
      <c r="G19" s="62">
        <f t="shared" si="0"/>
        <v>1360</v>
      </c>
      <c r="H19" s="56">
        <f t="shared" si="4"/>
        <v>100</v>
      </c>
      <c r="I19" s="63">
        <v>400</v>
      </c>
      <c r="J19" s="62">
        <f t="shared" ref="J19:J20" si="8">SUM(L19:U19)</f>
        <v>400</v>
      </c>
      <c r="K19" s="64">
        <f t="shared" ref="K19:K20" si="9">J19/I19*100</f>
        <v>100</v>
      </c>
      <c r="L19" s="65"/>
      <c r="M19" s="66"/>
      <c r="N19" s="66"/>
      <c r="O19" s="67"/>
      <c r="P19" s="67"/>
      <c r="Q19" s="67"/>
      <c r="R19" s="67">
        <v>200</v>
      </c>
      <c r="S19" s="67">
        <v>200</v>
      </c>
      <c r="T19" s="67"/>
      <c r="U19" s="67"/>
      <c r="V19" s="63">
        <v>960</v>
      </c>
      <c r="W19" s="62">
        <f t="shared" si="1"/>
        <v>960</v>
      </c>
      <c r="X19" s="56">
        <f t="shared" ref="X19:X20" si="10">W19/V19*100</f>
        <v>100</v>
      </c>
      <c r="Y19" s="67">
        <v>855</v>
      </c>
      <c r="Z19" s="67"/>
      <c r="AA19" s="68"/>
      <c r="AB19" s="68"/>
      <c r="AC19" s="68">
        <v>105</v>
      </c>
      <c r="AD19" s="67"/>
      <c r="AE19" s="68"/>
    </row>
    <row r="20" spans="1:31" s="69" customFormat="1" ht="44.25" customHeight="1">
      <c r="A20" s="70" t="s">
        <v>43</v>
      </c>
      <c r="B20" s="71">
        <v>2146</v>
      </c>
      <c r="C20" s="59">
        <v>2146</v>
      </c>
      <c r="D20" s="60">
        <v>1000</v>
      </c>
      <c r="E20" s="61">
        <f>C20/B20*100</f>
        <v>100</v>
      </c>
      <c r="F20" s="58">
        <f>I20+V20+AD20</f>
        <v>1033</v>
      </c>
      <c r="G20" s="62">
        <f t="shared" si="0"/>
        <v>1033</v>
      </c>
      <c r="H20" s="56">
        <f t="shared" si="4"/>
        <v>100</v>
      </c>
      <c r="I20" s="63">
        <v>781</v>
      </c>
      <c r="J20" s="62">
        <f t="shared" si="8"/>
        <v>781</v>
      </c>
      <c r="K20" s="64">
        <f t="shared" si="9"/>
        <v>100</v>
      </c>
      <c r="L20" s="65"/>
      <c r="M20" s="66">
        <v>277</v>
      </c>
      <c r="N20" s="66"/>
      <c r="O20" s="67"/>
      <c r="P20" s="67">
        <v>93</v>
      </c>
      <c r="Q20" s="67"/>
      <c r="R20" s="67">
        <v>258</v>
      </c>
      <c r="S20" s="67">
        <v>153</v>
      </c>
      <c r="T20" s="67"/>
      <c r="U20" s="67"/>
      <c r="V20" s="63">
        <v>192</v>
      </c>
      <c r="W20" s="62">
        <f t="shared" si="1"/>
        <v>192</v>
      </c>
      <c r="X20" s="56">
        <f t="shared" si="10"/>
        <v>100</v>
      </c>
      <c r="Y20" s="67">
        <v>192</v>
      </c>
      <c r="Z20" s="67"/>
      <c r="AA20" s="68"/>
      <c r="AB20" s="68"/>
      <c r="AC20" s="68"/>
      <c r="AD20" s="67">
        <v>60</v>
      </c>
      <c r="AE20" s="68"/>
    </row>
    <row r="21" spans="1:31" s="69" customFormat="1" ht="51.75" customHeight="1">
      <c r="A21" s="70" t="s">
        <v>44</v>
      </c>
      <c r="B21" s="58">
        <v>9467</v>
      </c>
      <c r="C21" s="59">
        <v>9467</v>
      </c>
      <c r="D21" s="60">
        <v>1000</v>
      </c>
      <c r="E21" s="61">
        <f t="shared" si="2"/>
        <v>100</v>
      </c>
      <c r="F21" s="58">
        <f>I21+V21+290</f>
        <v>5478</v>
      </c>
      <c r="G21" s="62">
        <f t="shared" si="0"/>
        <v>5478</v>
      </c>
      <c r="H21" s="56">
        <f t="shared" si="4"/>
        <v>100</v>
      </c>
      <c r="I21" s="63">
        <v>2818</v>
      </c>
      <c r="J21" s="62">
        <f t="shared" si="5"/>
        <v>2818</v>
      </c>
      <c r="K21" s="64">
        <f t="shared" si="6"/>
        <v>100</v>
      </c>
      <c r="L21" s="65"/>
      <c r="M21" s="73"/>
      <c r="N21" s="66"/>
      <c r="O21" s="67"/>
      <c r="P21" s="67">
        <v>468</v>
      </c>
      <c r="Q21" s="67"/>
      <c r="R21" s="67">
        <v>2150</v>
      </c>
      <c r="S21" s="67">
        <v>200</v>
      </c>
      <c r="T21" s="67"/>
      <c r="U21" s="67"/>
      <c r="V21" s="63">
        <v>2370</v>
      </c>
      <c r="W21" s="62">
        <f t="shared" si="1"/>
        <v>2370</v>
      </c>
      <c r="X21" s="56">
        <f t="shared" si="7"/>
        <v>100</v>
      </c>
      <c r="Y21" s="67">
        <v>2370</v>
      </c>
      <c r="Z21" s="67"/>
      <c r="AA21" s="68"/>
      <c r="AB21" s="68"/>
      <c r="AC21" s="68"/>
      <c r="AD21" s="67">
        <v>290</v>
      </c>
      <c r="AE21" s="68"/>
    </row>
    <row r="22" spans="1:31" s="69" customFormat="1" ht="53.25" customHeight="1">
      <c r="A22" s="70" t="s">
        <v>45</v>
      </c>
      <c r="B22" s="71">
        <v>7689</v>
      </c>
      <c r="C22" s="59">
        <v>7689</v>
      </c>
      <c r="D22" s="60">
        <v>300</v>
      </c>
      <c r="E22" s="61">
        <f t="shared" si="2"/>
        <v>100</v>
      </c>
      <c r="F22" s="58">
        <f>I22+V22+252+234</f>
        <v>4648</v>
      </c>
      <c r="G22" s="62">
        <f t="shared" si="0"/>
        <v>4648</v>
      </c>
      <c r="H22" s="56">
        <f t="shared" si="4"/>
        <v>100</v>
      </c>
      <c r="I22" s="63">
        <v>1965</v>
      </c>
      <c r="J22" s="62">
        <f t="shared" si="5"/>
        <v>1965</v>
      </c>
      <c r="K22" s="64">
        <f t="shared" si="6"/>
        <v>100</v>
      </c>
      <c r="L22" s="65"/>
      <c r="M22" s="66">
        <v>492</v>
      </c>
      <c r="N22" s="66"/>
      <c r="O22" s="67"/>
      <c r="P22" s="67"/>
      <c r="Q22" s="67"/>
      <c r="R22" s="67">
        <v>1473</v>
      </c>
      <c r="S22" s="67"/>
      <c r="T22" s="67"/>
      <c r="U22" s="67"/>
      <c r="V22" s="63">
        <v>2197</v>
      </c>
      <c r="W22" s="62">
        <f t="shared" si="1"/>
        <v>2197</v>
      </c>
      <c r="X22" s="56">
        <f t="shared" si="7"/>
        <v>100</v>
      </c>
      <c r="Y22" s="67">
        <v>2197</v>
      </c>
      <c r="Z22" s="67"/>
      <c r="AA22" s="68"/>
      <c r="AB22" s="68"/>
      <c r="AC22" s="68"/>
      <c r="AD22" s="67">
        <v>252</v>
      </c>
      <c r="AE22" s="68">
        <v>234</v>
      </c>
    </row>
    <row r="23" spans="1:31" s="69" customFormat="1" ht="53.25" customHeight="1">
      <c r="A23" s="72" t="s">
        <v>46</v>
      </c>
      <c r="B23" s="71">
        <v>1000</v>
      </c>
      <c r="C23" s="59">
        <v>1000</v>
      </c>
      <c r="D23" s="60">
        <v>500</v>
      </c>
      <c r="E23" s="61">
        <f t="shared" si="2"/>
        <v>100</v>
      </c>
      <c r="F23" s="58">
        <f>I23+V23</f>
        <v>320</v>
      </c>
      <c r="G23" s="62">
        <f t="shared" si="0"/>
        <v>320</v>
      </c>
      <c r="H23" s="56">
        <f t="shared" si="4"/>
        <v>100</v>
      </c>
      <c r="I23" s="63">
        <v>220</v>
      </c>
      <c r="J23" s="62">
        <f t="shared" si="5"/>
        <v>220</v>
      </c>
      <c r="K23" s="64">
        <f t="shared" si="6"/>
        <v>100</v>
      </c>
      <c r="L23" s="65">
        <v>20</v>
      </c>
      <c r="M23" s="66">
        <v>100</v>
      </c>
      <c r="N23" s="66"/>
      <c r="O23" s="67"/>
      <c r="P23" s="67"/>
      <c r="Q23" s="67"/>
      <c r="R23" s="67">
        <v>100</v>
      </c>
      <c r="S23" s="67"/>
      <c r="T23" s="67"/>
      <c r="U23" s="67"/>
      <c r="V23" s="63">
        <v>100</v>
      </c>
      <c r="W23" s="62">
        <f t="shared" si="1"/>
        <v>100</v>
      </c>
      <c r="X23" s="56">
        <f t="shared" si="7"/>
        <v>100</v>
      </c>
      <c r="Y23" s="67"/>
      <c r="Z23" s="67"/>
      <c r="AA23" s="68"/>
      <c r="AB23" s="68"/>
      <c r="AC23" s="68">
        <v>100</v>
      </c>
      <c r="AD23" s="67"/>
      <c r="AE23" s="68"/>
    </row>
    <row r="24" spans="1:31" ht="47.25" customHeight="1">
      <c r="A24" s="37" t="s">
        <v>47</v>
      </c>
      <c r="B24" s="11">
        <v>7250</v>
      </c>
      <c r="C24" s="8">
        <v>7250</v>
      </c>
      <c r="D24" s="31">
        <v>300</v>
      </c>
      <c r="E24" s="32">
        <f t="shared" si="2"/>
        <v>100</v>
      </c>
      <c r="F24" s="10">
        <f t="shared" si="3"/>
        <v>4600</v>
      </c>
      <c r="G24" s="12">
        <f t="shared" si="0"/>
        <v>3836</v>
      </c>
      <c r="H24" s="14">
        <f t="shared" si="4"/>
        <v>83.391304347826093</v>
      </c>
      <c r="I24" s="9">
        <v>1905</v>
      </c>
      <c r="J24" s="12">
        <f>SUM(L24:U24)</f>
        <v>1905</v>
      </c>
      <c r="K24" s="33">
        <f t="shared" si="6"/>
        <v>100</v>
      </c>
      <c r="L24" s="4"/>
      <c r="M24" s="1">
        <v>533</v>
      </c>
      <c r="N24" s="1"/>
      <c r="O24" s="2"/>
      <c r="P24" s="2">
        <v>772</v>
      </c>
      <c r="Q24" s="2"/>
      <c r="R24" s="2">
        <v>600</v>
      </c>
      <c r="S24" s="2"/>
      <c r="T24" s="2"/>
      <c r="U24" s="2"/>
      <c r="V24" s="9">
        <v>2695</v>
      </c>
      <c r="W24" s="12">
        <f t="shared" si="1"/>
        <v>1931</v>
      </c>
      <c r="X24" s="14">
        <f t="shared" si="7"/>
        <v>71.651205936920221</v>
      </c>
      <c r="Y24" s="2">
        <v>1200</v>
      </c>
      <c r="Z24" s="2">
        <v>421</v>
      </c>
      <c r="AA24" s="7"/>
      <c r="AB24" s="7"/>
      <c r="AC24" s="7">
        <v>310</v>
      </c>
      <c r="AD24" s="2"/>
      <c r="AE24" s="7"/>
    </row>
    <row r="25" spans="1:31" ht="30" hidden="1" customHeight="1">
      <c r="A25" s="38"/>
      <c r="B25" s="11"/>
      <c r="C25" s="8"/>
      <c r="D25" s="31"/>
      <c r="E25" s="32" t="e">
        <f t="shared" si="2"/>
        <v>#DIV/0!</v>
      </c>
      <c r="F25" s="10"/>
      <c r="G25" s="12">
        <f t="shared" si="0"/>
        <v>0</v>
      </c>
      <c r="H25" s="14" t="e">
        <f t="shared" si="4"/>
        <v>#DIV/0!</v>
      </c>
      <c r="I25" s="9"/>
      <c r="J25" s="12">
        <f t="shared" si="5"/>
        <v>0</v>
      </c>
      <c r="K25" s="33" t="e">
        <f t="shared" si="6"/>
        <v>#DIV/0!</v>
      </c>
      <c r="L25" s="4"/>
      <c r="M25" s="1"/>
      <c r="N25" s="1"/>
      <c r="O25" s="2"/>
      <c r="P25" s="2"/>
      <c r="Q25" s="2"/>
      <c r="R25" s="2"/>
      <c r="S25" s="2"/>
      <c r="T25" s="2"/>
      <c r="U25" s="2"/>
      <c r="V25" s="9"/>
      <c r="W25" s="12">
        <f t="shared" si="1"/>
        <v>0</v>
      </c>
      <c r="X25" s="14" t="e">
        <f t="shared" si="7"/>
        <v>#DIV/0!</v>
      </c>
      <c r="Y25" s="2"/>
      <c r="Z25" s="2"/>
      <c r="AA25" s="7"/>
      <c r="AB25" s="7"/>
      <c r="AC25" s="7"/>
      <c r="AD25" s="2"/>
      <c r="AE25" s="7"/>
    </row>
    <row r="26" spans="1:31" ht="47.25" customHeight="1">
      <c r="A26" s="15" t="s">
        <v>4</v>
      </c>
      <c r="B26" s="26">
        <f>SUM(B6:B25)</f>
        <v>124144</v>
      </c>
      <c r="C26" s="27">
        <f>SUM(C6:C25)</f>
        <v>121597</v>
      </c>
      <c r="D26" s="27">
        <f>SUM(D6:D25)</f>
        <v>16206</v>
      </c>
      <c r="E26" s="55">
        <f t="shared" ref="E26:E28" si="11">C26/B26*100</f>
        <v>97.948350302874076</v>
      </c>
      <c r="F26" s="26">
        <f>SUM(F6:F25)</f>
        <v>115472</v>
      </c>
      <c r="G26" s="55">
        <f>SUM(G6:G25)</f>
        <v>90493</v>
      </c>
      <c r="H26" s="28">
        <f t="shared" si="4"/>
        <v>78.367916031592074</v>
      </c>
      <c r="I26" s="26">
        <f>SUM(I6:I25)</f>
        <v>46392</v>
      </c>
      <c r="J26" s="26">
        <f>SUM(J6:J25)</f>
        <v>34311</v>
      </c>
      <c r="K26" s="34">
        <f t="shared" si="6"/>
        <v>73.958872219348166</v>
      </c>
      <c r="L26" s="26">
        <f t="shared" ref="L26:W26" si="12">SUM(L6:L25)</f>
        <v>785</v>
      </c>
      <c r="M26" s="26">
        <f t="shared" si="12"/>
        <v>3780</v>
      </c>
      <c r="N26" s="26">
        <f t="shared" si="12"/>
        <v>0</v>
      </c>
      <c r="O26" s="26">
        <f t="shared" si="12"/>
        <v>476</v>
      </c>
      <c r="P26" s="26">
        <f t="shared" si="12"/>
        <v>6551</v>
      </c>
      <c r="Q26" s="26">
        <f t="shared" si="12"/>
        <v>454</v>
      </c>
      <c r="R26" s="26">
        <f t="shared" si="12"/>
        <v>7694</v>
      </c>
      <c r="S26" s="26">
        <f t="shared" si="12"/>
        <v>12928</v>
      </c>
      <c r="T26" s="26">
        <f t="shared" si="12"/>
        <v>1643</v>
      </c>
      <c r="U26" s="26">
        <f t="shared" si="12"/>
        <v>0</v>
      </c>
      <c r="V26" s="26">
        <f>SUM(V6:V25)</f>
        <v>61920</v>
      </c>
      <c r="W26" s="26">
        <f t="shared" si="12"/>
        <v>53570</v>
      </c>
      <c r="X26" s="28">
        <f t="shared" si="7"/>
        <v>86.514857881136948</v>
      </c>
      <c r="Y26" s="26">
        <f t="shared" ref="Y26:AE26" si="13">SUM(Y6:Y25)</f>
        <v>51082</v>
      </c>
      <c r="Z26" s="26">
        <f t="shared" si="13"/>
        <v>1176</v>
      </c>
      <c r="AA26" s="26">
        <f t="shared" si="13"/>
        <v>0</v>
      </c>
      <c r="AB26" s="26">
        <f t="shared" si="13"/>
        <v>0</v>
      </c>
      <c r="AC26" s="29">
        <f t="shared" si="13"/>
        <v>1312</v>
      </c>
      <c r="AD26" s="29">
        <f t="shared" si="13"/>
        <v>1895</v>
      </c>
      <c r="AE26" s="29">
        <f t="shared" si="13"/>
        <v>717</v>
      </c>
    </row>
    <row r="27" spans="1:31" ht="45" customHeight="1">
      <c r="A27" s="16" t="s">
        <v>5</v>
      </c>
      <c r="B27" s="17">
        <v>64474</v>
      </c>
      <c r="C27" s="18">
        <v>64474</v>
      </c>
      <c r="D27" s="19"/>
      <c r="E27" s="20">
        <f t="shared" si="11"/>
        <v>100</v>
      </c>
      <c r="F27" s="17">
        <f>I27+V27+520</f>
        <v>50740</v>
      </c>
      <c r="G27" s="20">
        <f>J27+W27+AD27+AE27</f>
        <v>43390</v>
      </c>
      <c r="H27" s="21">
        <f t="shared" si="4"/>
        <v>85.514387071344117</v>
      </c>
      <c r="I27" s="22">
        <v>29988</v>
      </c>
      <c r="J27" s="20">
        <f>L27+M27+O27+P27+Q27+R27+S27+T27+U27</f>
        <v>22328</v>
      </c>
      <c r="K27" s="35">
        <f t="shared" si="6"/>
        <v>74.45644924636521</v>
      </c>
      <c r="L27" s="23">
        <v>2110</v>
      </c>
      <c r="M27" s="24">
        <v>5100</v>
      </c>
      <c r="N27" s="24"/>
      <c r="O27" s="23">
        <v>414</v>
      </c>
      <c r="P27" s="23">
        <v>4601</v>
      </c>
      <c r="Q27" s="23">
        <v>25</v>
      </c>
      <c r="R27" s="23">
        <v>6656</v>
      </c>
      <c r="S27" s="23">
        <v>2685</v>
      </c>
      <c r="T27" s="23">
        <v>527</v>
      </c>
      <c r="U27" s="23">
        <v>210</v>
      </c>
      <c r="V27" s="22">
        <v>20232</v>
      </c>
      <c r="W27" s="23">
        <f>Y27+Z27+AA27+AB27+AC27</f>
        <v>20232</v>
      </c>
      <c r="X27" s="21">
        <f t="shared" si="7"/>
        <v>100</v>
      </c>
      <c r="Y27" s="23">
        <v>16561</v>
      </c>
      <c r="Z27" s="23">
        <v>2010</v>
      </c>
      <c r="AA27" s="25"/>
      <c r="AB27" s="25"/>
      <c r="AC27" s="25">
        <v>1661</v>
      </c>
      <c r="AD27" s="23">
        <v>830</v>
      </c>
      <c r="AE27" s="25"/>
    </row>
    <row r="28" spans="1:31" ht="43.5" customHeight="1">
      <c r="A28" s="39" t="s">
        <v>6</v>
      </c>
      <c r="B28" s="40">
        <f>B26+B27</f>
        <v>188618</v>
      </c>
      <c r="C28" s="41">
        <f>C27+C26</f>
        <v>186071</v>
      </c>
      <c r="D28" s="42">
        <f>D27+D26</f>
        <v>16206</v>
      </c>
      <c r="E28" s="41">
        <f t="shared" si="11"/>
        <v>98.64965167693434</v>
      </c>
      <c r="F28" s="40">
        <f>F26+F27</f>
        <v>166212</v>
      </c>
      <c r="G28" s="40">
        <f>G27+G26</f>
        <v>133883</v>
      </c>
      <c r="H28" s="43">
        <f t="shared" si="4"/>
        <v>80.549539142781512</v>
      </c>
      <c r="I28" s="40">
        <f>I26+I27</f>
        <v>76380</v>
      </c>
      <c r="J28" s="40">
        <f>J26+J27</f>
        <v>56639</v>
      </c>
      <c r="K28" s="44">
        <f t="shared" si="6"/>
        <v>74.154228855721399</v>
      </c>
      <c r="L28" s="40">
        <f>L26+L27</f>
        <v>2895</v>
      </c>
      <c r="M28" s="40">
        <f t="shared" ref="M28:Y28" si="14">M26+M27</f>
        <v>8880</v>
      </c>
      <c r="N28" s="40">
        <f t="shared" si="14"/>
        <v>0</v>
      </c>
      <c r="O28" s="40">
        <f t="shared" si="14"/>
        <v>890</v>
      </c>
      <c r="P28" s="40">
        <f t="shared" si="14"/>
        <v>11152</v>
      </c>
      <c r="Q28" s="40">
        <f t="shared" si="14"/>
        <v>479</v>
      </c>
      <c r="R28" s="40">
        <f t="shared" si="14"/>
        <v>14350</v>
      </c>
      <c r="S28" s="40">
        <f t="shared" si="14"/>
        <v>15613</v>
      </c>
      <c r="T28" s="40">
        <f t="shared" si="14"/>
        <v>2170</v>
      </c>
      <c r="U28" s="40">
        <f t="shared" si="14"/>
        <v>210</v>
      </c>
      <c r="V28" s="40">
        <f t="shared" si="14"/>
        <v>82152</v>
      </c>
      <c r="W28" s="40">
        <f t="shared" si="14"/>
        <v>73802</v>
      </c>
      <c r="X28" s="43">
        <f t="shared" si="7"/>
        <v>89.835913915668513</v>
      </c>
      <c r="Y28" s="40">
        <f t="shared" si="14"/>
        <v>67643</v>
      </c>
      <c r="Z28" s="40">
        <f t="shared" ref="Z28:AB28" si="15">Z26+Z27</f>
        <v>3186</v>
      </c>
      <c r="AA28" s="40">
        <f t="shared" si="15"/>
        <v>0</v>
      </c>
      <c r="AB28" s="40">
        <f t="shared" si="15"/>
        <v>0</v>
      </c>
      <c r="AC28" s="45">
        <f t="shared" ref="AC28:AE28" si="16">AC26+AC27</f>
        <v>2973</v>
      </c>
      <c r="AD28" s="45">
        <f t="shared" si="16"/>
        <v>2725</v>
      </c>
      <c r="AE28" s="45">
        <f t="shared" si="16"/>
        <v>717</v>
      </c>
    </row>
    <row r="29" spans="1:31" ht="20.25">
      <c r="C29" s="3"/>
    </row>
    <row r="30" spans="1:31" ht="20.25">
      <c r="A30" s="13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>
        <f>Y30+Z30+AA30+AB30+AC30</f>
        <v>0</v>
      </c>
      <c r="X30" s="3"/>
      <c r="Y30" s="3"/>
      <c r="Z30" s="3"/>
      <c r="AA30" s="3"/>
      <c r="AB30" s="3"/>
      <c r="AC30" s="3"/>
      <c r="AD30" s="3"/>
      <c r="AE30" s="3"/>
    </row>
  </sheetData>
  <mergeCells count="19">
    <mergeCell ref="A1:A5"/>
    <mergeCell ref="B1:E3"/>
    <mergeCell ref="E4:E5"/>
    <mergeCell ref="B4:B5"/>
    <mergeCell ref="C4:C5"/>
    <mergeCell ref="AD1:AD5"/>
    <mergeCell ref="AE1:AE5"/>
    <mergeCell ref="V1:AC3"/>
    <mergeCell ref="F1:H3"/>
    <mergeCell ref="I1:U3"/>
    <mergeCell ref="H4:H5"/>
    <mergeCell ref="K4:K5"/>
    <mergeCell ref="X4:X5"/>
    <mergeCell ref="F4:F5"/>
    <mergeCell ref="G4:G5"/>
    <mergeCell ref="I4:I5"/>
    <mergeCell ref="J4:J5"/>
    <mergeCell ref="V4:V5"/>
    <mergeCell ref="W4:W5"/>
  </mergeCells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40" orientation="landscape" verticalDpi="0" r:id="rId1"/>
  <headerFooter differentFirst="1" scaleWithDoc="0">
    <oddFooter>&amp;Я</oddFooter>
    <firstHeader>&amp;L&amp;T&amp;C&amp;"Times New Roman,полужирный"&amp;16Сводка по полеводству&amp;R&amp;D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сев 2016</vt:lpstr>
      <vt:lpstr>'сев 2016'!Область_печати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2016-05-30T05:30:10Z</cp:lastPrinted>
  <dcterms:created xsi:type="dcterms:W3CDTF">2009-07-03T11:31:41Z</dcterms:created>
  <dcterms:modified xsi:type="dcterms:W3CDTF">2016-06-01T06:50:04Z</dcterms:modified>
</cp:coreProperties>
</file>